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69" i="1" l="1"/>
  <c r="H68" i="1"/>
  <c r="H21" i="1"/>
  <c r="H18" i="1"/>
  <c r="H64" i="1"/>
  <c r="H66" i="1"/>
  <c r="H65" i="1"/>
  <c r="H62" i="1"/>
  <c r="H61" i="1"/>
  <c r="H60" i="1"/>
  <c r="H59" i="1"/>
  <c r="H58" i="1"/>
  <c r="H57" i="1"/>
  <c r="H54" i="1"/>
  <c r="H53" i="1"/>
  <c r="H52" i="1"/>
  <c r="H51" i="1"/>
  <c r="H50" i="1"/>
  <c r="H47" i="1"/>
  <c r="H43" i="1"/>
  <c r="H41" i="1"/>
  <c r="H34" i="1"/>
  <c r="H33" i="1"/>
  <c r="H31" i="1"/>
  <c r="H30" i="1"/>
  <c r="H29" i="1"/>
  <c r="H28" i="1"/>
  <c r="H26" i="1"/>
  <c r="H24" i="1"/>
  <c r="H23" i="1"/>
  <c r="H22" i="1"/>
  <c r="H20" i="1"/>
  <c r="H16" i="1"/>
  <c r="H15" i="1"/>
  <c r="H55" i="1" l="1"/>
  <c r="H45" i="1" l="1"/>
  <c r="H44" i="1"/>
  <c r="H46" i="1"/>
  <c r="H40" i="1"/>
  <c r="H39" i="1"/>
  <c r="H19" i="1" l="1"/>
  <c r="H67" i="1" l="1"/>
  <c r="H63" i="1"/>
  <c r="H56" i="1"/>
  <c r="H48" i="1"/>
  <c r="H42" i="1"/>
  <c r="H38" i="1"/>
  <c r="H37" i="1"/>
  <c r="H36" i="1"/>
  <c r="H32" i="1"/>
  <c r="H27" i="1"/>
  <c r="H25" i="1"/>
  <c r="H49" i="1" l="1"/>
  <c r="H35" i="1" l="1"/>
  <c r="H70" i="1" l="1"/>
</calcChain>
</file>

<file path=xl/sharedStrings.xml><?xml version="1.0" encoding="utf-8"?>
<sst xmlns="http://schemas.openxmlformats.org/spreadsheetml/2006/main" count="230" uniqueCount="82">
  <si>
    <t>ПРИЛОЖЕНИЕ № 1</t>
  </si>
  <si>
    <t>УТВЕРЖДАЮ:</t>
  </si>
  <si>
    <t>СВОДНАЯ БЮДЖЕТНАЯ РОСПИСЬ</t>
  </si>
  <si>
    <t>Роспись расходов бюджета муниципального образования Центральное Веневского района</t>
  </si>
  <si>
    <t>наименование</t>
  </si>
  <si>
    <t>Код главного распорядителя средств бюджета МО</t>
  </si>
  <si>
    <t>Код раздела</t>
  </si>
  <si>
    <t>Код целевой статьи</t>
  </si>
  <si>
    <t>Код вида расходов</t>
  </si>
  <si>
    <t>КЭСР</t>
  </si>
  <si>
    <t>Сумма тыс. рублей</t>
  </si>
  <si>
    <t>Администрация муниципального образования Центральное Веневского района</t>
  </si>
  <si>
    <t>Итого расходов:</t>
  </si>
  <si>
    <t>исп. Кузнецова Е.Е.</t>
  </si>
  <si>
    <t>Код подраздела</t>
  </si>
  <si>
    <t>01</t>
  </si>
  <si>
    <t>02</t>
  </si>
  <si>
    <t>04</t>
  </si>
  <si>
    <t>05</t>
  </si>
  <si>
    <t>03</t>
  </si>
  <si>
    <t>09</t>
  </si>
  <si>
    <t>310</t>
  </si>
  <si>
    <t>242</t>
  </si>
  <si>
    <t>226</t>
  </si>
  <si>
    <t>244</t>
  </si>
  <si>
    <t>852</t>
  </si>
  <si>
    <t>9990020190</t>
  </si>
  <si>
    <t>13</t>
  </si>
  <si>
    <t>225</t>
  </si>
  <si>
    <t>0120120030</t>
  </si>
  <si>
    <t>0120220040</t>
  </si>
  <si>
    <t>871</t>
  </si>
  <si>
    <t>9990051180</t>
  </si>
  <si>
    <t>121</t>
  </si>
  <si>
    <t>211</t>
  </si>
  <si>
    <t>213</t>
  </si>
  <si>
    <t>129</t>
  </si>
  <si>
    <t xml:space="preserve">исполнения бюджета муниципального образования Центральное Веневского района </t>
  </si>
  <si>
    <t>291</t>
  </si>
  <si>
    <t>0150480170</t>
  </si>
  <si>
    <t>0110140010</t>
  </si>
  <si>
    <t>10</t>
  </si>
  <si>
    <t>9990080450</t>
  </si>
  <si>
    <t>266</t>
  </si>
  <si>
    <t>346</t>
  </si>
  <si>
    <t>343</t>
  </si>
  <si>
    <t>227</t>
  </si>
  <si>
    <t>264</t>
  </si>
  <si>
    <t>851</t>
  </si>
  <si>
    <t>9990008010</t>
  </si>
  <si>
    <t>540</t>
  </si>
  <si>
    <t>251</t>
  </si>
  <si>
    <t>853</t>
  </si>
  <si>
    <t>297</t>
  </si>
  <si>
    <t>0120220070</t>
  </si>
  <si>
    <t>08</t>
  </si>
  <si>
    <t>0210120140</t>
  </si>
  <si>
    <t>349</t>
  </si>
  <si>
    <t>850</t>
  </si>
  <si>
    <t>14</t>
  </si>
  <si>
    <t>0130220070</t>
  </si>
  <si>
    <t>222</t>
  </si>
  <si>
    <t>292</t>
  </si>
  <si>
    <t>0310320440</t>
  </si>
  <si>
    <t>0310220440</t>
  </si>
  <si>
    <t>__________________ 2020</t>
  </si>
  <si>
    <t>Глава администрации муниципального образования Центральное Веневского района</t>
  </si>
  <si>
    <t>_______________ С.В. Чуйкова</t>
  </si>
  <si>
    <t>0310420470</t>
  </si>
  <si>
    <t>9990020180</t>
  </si>
  <si>
    <t>870</t>
  </si>
  <si>
    <t>296</t>
  </si>
  <si>
    <t>99900S0530</t>
  </si>
  <si>
    <t>0310120170</t>
  </si>
  <si>
    <t>0130120050</t>
  </si>
  <si>
    <t>11</t>
  </si>
  <si>
    <t>295</t>
  </si>
  <si>
    <t>123</t>
  </si>
  <si>
    <t>212</t>
  </si>
  <si>
    <t>9990020550</t>
  </si>
  <si>
    <t>за III квартал 2020 года</t>
  </si>
  <si>
    <t>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</si>
</sst>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H70" sqref="H70"/>
    </sheetView>
  </sheetViews>
  <sheetFormatPr defaultRowHeight="15" x14ac:dyDescent="0.25"/>
  <cols>
    <col min="1" max="1" width="25.7109375" customWidth="1"/>
    <col min="5" max="5" width="12.5703125" customWidth="1"/>
    <col min="8" max="8" width="12.140625" bestFit="1" customWidth="1"/>
  </cols>
  <sheetData>
    <row r="1" spans="1:8" x14ac:dyDescent="0.25">
      <c r="A1" s="1"/>
      <c r="E1" s="18" t="s">
        <v>0</v>
      </c>
      <c r="F1" s="18"/>
      <c r="G1" s="18"/>
      <c r="H1" s="18"/>
    </row>
    <row r="2" spans="1:8" ht="15" customHeight="1" x14ac:dyDescent="0.25">
      <c r="A2" s="2"/>
      <c r="E2" s="18" t="s">
        <v>1</v>
      </c>
      <c r="F2" s="19"/>
      <c r="G2" s="19"/>
      <c r="H2" s="19"/>
    </row>
    <row r="3" spans="1:8" ht="36" customHeight="1" x14ac:dyDescent="0.25">
      <c r="A3" s="1"/>
      <c r="E3" s="27" t="s">
        <v>66</v>
      </c>
      <c r="F3" s="27"/>
      <c r="G3" s="27"/>
      <c r="H3" s="27"/>
    </row>
    <row r="4" spans="1:8" x14ac:dyDescent="0.25">
      <c r="A4" s="1"/>
      <c r="E4" s="18" t="s">
        <v>67</v>
      </c>
      <c r="F4" s="18"/>
      <c r="G4" s="18"/>
      <c r="H4" s="18"/>
    </row>
    <row r="5" spans="1:8" x14ac:dyDescent="0.25">
      <c r="A5" s="1"/>
      <c r="E5" s="18" t="s">
        <v>65</v>
      </c>
      <c r="F5" s="18"/>
      <c r="G5" s="18"/>
      <c r="H5" s="18"/>
    </row>
    <row r="6" spans="1:8" x14ac:dyDescent="0.25">
      <c r="A6" s="1"/>
    </row>
    <row r="7" spans="1:8" x14ac:dyDescent="0.25">
      <c r="A7" s="20" t="s">
        <v>2</v>
      </c>
      <c r="B7" s="21"/>
      <c r="C7" s="21"/>
      <c r="D7" s="21"/>
      <c r="E7" s="21"/>
      <c r="F7" s="21"/>
      <c r="G7" s="21"/>
      <c r="H7" s="21"/>
    </row>
    <row r="8" spans="1:8" x14ac:dyDescent="0.25">
      <c r="A8" s="20" t="s">
        <v>37</v>
      </c>
      <c r="B8" s="21"/>
      <c r="C8" s="21"/>
      <c r="D8" s="21"/>
      <c r="E8" s="21"/>
      <c r="F8" s="21"/>
      <c r="G8" s="21"/>
      <c r="H8" s="21"/>
    </row>
    <row r="9" spans="1:8" x14ac:dyDescent="0.25">
      <c r="A9" s="20" t="s">
        <v>80</v>
      </c>
      <c r="B9" s="21"/>
      <c r="C9" s="21"/>
      <c r="D9" s="21"/>
      <c r="E9" s="21"/>
      <c r="F9" s="21"/>
      <c r="G9" s="21"/>
      <c r="H9" s="21"/>
    </row>
    <row r="10" spans="1:8" ht="15.75" x14ac:dyDescent="0.25">
      <c r="A10" s="3"/>
    </row>
    <row r="11" spans="1:8" ht="15.75" thickBot="1" x14ac:dyDescent="0.3">
      <c r="A11" s="22" t="s">
        <v>3</v>
      </c>
      <c r="B11" s="23"/>
      <c r="C11" s="23"/>
      <c r="D11" s="23"/>
      <c r="E11" s="23"/>
      <c r="F11" s="23"/>
      <c r="G11" s="23"/>
      <c r="H11" s="23"/>
    </row>
    <row r="12" spans="1:8" ht="51.75" customHeight="1" x14ac:dyDescent="0.25">
      <c r="A12" s="24" t="s">
        <v>4</v>
      </c>
      <c r="B12" s="24" t="s">
        <v>5</v>
      </c>
      <c r="C12" s="24" t="s">
        <v>6</v>
      </c>
      <c r="D12" s="24" t="s">
        <v>14</v>
      </c>
      <c r="E12" s="24" t="s">
        <v>7</v>
      </c>
      <c r="F12" s="24" t="s">
        <v>8</v>
      </c>
      <c r="G12" s="24" t="s">
        <v>9</v>
      </c>
      <c r="H12" s="24" t="s">
        <v>10</v>
      </c>
    </row>
    <row r="13" spans="1:8" ht="15.75" thickBot="1" x14ac:dyDescent="0.3">
      <c r="A13" s="25"/>
      <c r="B13" s="25"/>
      <c r="C13" s="25"/>
      <c r="D13" s="26"/>
      <c r="E13" s="25"/>
      <c r="F13" s="25"/>
      <c r="G13" s="25"/>
      <c r="H13" s="25"/>
    </row>
    <row r="14" spans="1:8" ht="42.75" thickBot="1" x14ac:dyDescent="0.3">
      <c r="A14" s="5" t="s">
        <v>11</v>
      </c>
      <c r="B14" s="4"/>
      <c r="C14" s="4"/>
      <c r="D14" s="4"/>
      <c r="E14" s="4"/>
      <c r="F14" s="4"/>
      <c r="G14" s="4"/>
      <c r="H14" s="4"/>
    </row>
    <row r="15" spans="1:8" ht="15.75" thickBot="1" x14ac:dyDescent="0.3">
      <c r="A15" s="6"/>
      <c r="B15" s="7">
        <v>850</v>
      </c>
      <c r="C15" s="7" t="s">
        <v>15</v>
      </c>
      <c r="D15" s="7" t="s">
        <v>19</v>
      </c>
      <c r="E15" s="7">
        <v>8210000110</v>
      </c>
      <c r="F15" s="7">
        <v>121</v>
      </c>
      <c r="G15" s="7">
        <v>211</v>
      </c>
      <c r="H15" s="14">
        <f>(136742.42-96697.77)/1000</f>
        <v>40.044650000000011</v>
      </c>
    </row>
    <row r="16" spans="1:8" ht="15.75" thickBot="1" x14ac:dyDescent="0.3">
      <c r="A16" s="6"/>
      <c r="B16" s="7">
        <v>850</v>
      </c>
      <c r="C16" s="7" t="s">
        <v>15</v>
      </c>
      <c r="D16" s="7" t="s">
        <v>19</v>
      </c>
      <c r="E16" s="7">
        <v>8210000110</v>
      </c>
      <c r="F16" s="7">
        <v>129</v>
      </c>
      <c r="G16" s="7">
        <v>213</v>
      </c>
      <c r="H16" s="14">
        <f>-2597.18/1000</f>
        <v>-2.5971799999999998</v>
      </c>
    </row>
    <row r="17" spans="1:8" ht="15.75" thickBot="1" x14ac:dyDescent="0.3">
      <c r="A17" s="6"/>
      <c r="B17" s="7">
        <v>850</v>
      </c>
      <c r="C17" s="7" t="s">
        <v>15</v>
      </c>
      <c r="D17" s="7" t="s">
        <v>19</v>
      </c>
      <c r="E17" s="7">
        <v>8210000110</v>
      </c>
      <c r="F17" s="7" t="s">
        <v>25</v>
      </c>
      <c r="G17" s="7" t="s">
        <v>62</v>
      </c>
      <c r="H17" s="14">
        <v>0</v>
      </c>
    </row>
    <row r="18" spans="1:8" ht="15.75" thickBot="1" x14ac:dyDescent="0.3">
      <c r="A18" s="6"/>
      <c r="B18" s="7">
        <v>850</v>
      </c>
      <c r="C18" s="7" t="s">
        <v>15</v>
      </c>
      <c r="D18" s="7" t="s">
        <v>17</v>
      </c>
      <c r="E18" s="7">
        <v>8310000110</v>
      </c>
      <c r="F18" s="7">
        <v>121</v>
      </c>
      <c r="G18" s="7">
        <v>211</v>
      </c>
      <c r="H18" s="14">
        <f>(445199.1-261433.52)/1000</f>
        <v>183.76558</v>
      </c>
    </row>
    <row r="19" spans="1:8" ht="15.75" thickBot="1" x14ac:dyDescent="0.3">
      <c r="A19" s="6"/>
      <c r="B19" s="7">
        <v>850</v>
      </c>
      <c r="C19" s="7" t="s">
        <v>15</v>
      </c>
      <c r="D19" s="7" t="s">
        <v>17</v>
      </c>
      <c r="E19" s="7">
        <v>8310000110</v>
      </c>
      <c r="F19" s="7">
        <v>121</v>
      </c>
      <c r="G19" s="7" t="s">
        <v>43</v>
      </c>
      <c r="H19" s="14">
        <f>4815.81/1000</f>
        <v>4.8158100000000008</v>
      </c>
    </row>
    <row r="20" spans="1:8" ht="15.75" thickBot="1" x14ac:dyDescent="0.3">
      <c r="A20" s="6"/>
      <c r="B20" s="7">
        <v>850</v>
      </c>
      <c r="C20" s="7" t="s">
        <v>15</v>
      </c>
      <c r="D20" s="7" t="s">
        <v>17</v>
      </c>
      <c r="E20" s="7">
        <v>8310000110</v>
      </c>
      <c r="F20" s="7">
        <v>129</v>
      </c>
      <c r="G20" s="7">
        <v>213</v>
      </c>
      <c r="H20" s="14">
        <f>(118347.39-78953)/1000</f>
        <v>39.394390000000001</v>
      </c>
    </row>
    <row r="21" spans="1:8" ht="15.75" thickBot="1" x14ac:dyDescent="0.3">
      <c r="A21" s="6"/>
      <c r="B21" s="7">
        <v>850</v>
      </c>
      <c r="C21" s="7" t="s">
        <v>15</v>
      </c>
      <c r="D21" s="7" t="s">
        <v>17</v>
      </c>
      <c r="E21" s="7">
        <v>8320000110</v>
      </c>
      <c r="F21" s="7">
        <v>121</v>
      </c>
      <c r="G21" s="7">
        <v>211</v>
      </c>
      <c r="H21" s="14">
        <f>(3663866.03-2395196.21+249683.25)/1000</f>
        <v>1518.3530699999999</v>
      </c>
    </row>
    <row r="22" spans="1:8" ht="15.75" thickBot="1" x14ac:dyDescent="0.3">
      <c r="A22" s="6"/>
      <c r="B22" s="7">
        <v>850</v>
      </c>
      <c r="C22" s="7" t="s">
        <v>15</v>
      </c>
      <c r="D22" s="7" t="s">
        <v>17</v>
      </c>
      <c r="E22" s="7">
        <v>8320000110</v>
      </c>
      <c r="F22" s="7">
        <v>121</v>
      </c>
      <c r="G22" s="7" t="s">
        <v>43</v>
      </c>
      <c r="H22" s="14">
        <f>(28618.66-23049.7)/1000</f>
        <v>5.5689599999999988</v>
      </c>
    </row>
    <row r="23" spans="1:8" ht="15.75" thickBot="1" x14ac:dyDescent="0.3">
      <c r="A23" s="6"/>
      <c r="B23" s="7">
        <v>850</v>
      </c>
      <c r="C23" s="7" t="s">
        <v>15</v>
      </c>
      <c r="D23" s="7" t="s">
        <v>17</v>
      </c>
      <c r="E23" s="7">
        <v>8320000110</v>
      </c>
      <c r="F23" s="7">
        <v>129</v>
      </c>
      <c r="G23" s="7">
        <v>213</v>
      </c>
      <c r="H23" s="14">
        <f>(1221456.96-894995.92)/1000</f>
        <v>326.46103999999991</v>
      </c>
    </row>
    <row r="24" spans="1:8" ht="15.75" thickBot="1" x14ac:dyDescent="0.3">
      <c r="A24" s="6"/>
      <c r="B24" s="7">
        <v>850</v>
      </c>
      <c r="C24" s="7" t="s">
        <v>15</v>
      </c>
      <c r="D24" s="7" t="s">
        <v>17</v>
      </c>
      <c r="E24" s="7">
        <v>8320000190</v>
      </c>
      <c r="F24" s="7">
        <v>242</v>
      </c>
      <c r="G24" s="7">
        <v>221</v>
      </c>
      <c r="H24" s="14">
        <f>(183157.75-127740.57)/1000</f>
        <v>55.417179999999995</v>
      </c>
    </row>
    <row r="25" spans="1:8" ht="15.75" thickBot="1" x14ac:dyDescent="0.3">
      <c r="A25" s="6"/>
      <c r="B25" s="7">
        <v>850</v>
      </c>
      <c r="C25" s="7" t="s">
        <v>15</v>
      </c>
      <c r="D25" s="7" t="s">
        <v>17</v>
      </c>
      <c r="E25" s="7">
        <v>8320000190</v>
      </c>
      <c r="F25" s="7">
        <v>242</v>
      </c>
      <c r="G25" s="7" t="s">
        <v>28</v>
      </c>
      <c r="H25" s="14">
        <f>7600/1000</f>
        <v>7.6</v>
      </c>
    </row>
    <row r="26" spans="1:8" ht="15.75" thickBot="1" x14ac:dyDescent="0.3">
      <c r="A26" s="6"/>
      <c r="B26" s="7">
        <v>850</v>
      </c>
      <c r="C26" s="7" t="s">
        <v>15</v>
      </c>
      <c r="D26" s="7" t="s">
        <v>17</v>
      </c>
      <c r="E26" s="7">
        <v>8320000190</v>
      </c>
      <c r="F26" s="7">
        <v>242</v>
      </c>
      <c r="G26" s="7">
        <v>226</v>
      </c>
      <c r="H26" s="14">
        <f>(91861-42939)/1000</f>
        <v>48.921999999999997</v>
      </c>
    </row>
    <row r="27" spans="1:8" ht="15.75" thickBot="1" x14ac:dyDescent="0.3">
      <c r="A27" s="6"/>
      <c r="B27" s="7">
        <v>850</v>
      </c>
      <c r="C27" s="7" t="s">
        <v>15</v>
      </c>
      <c r="D27" s="7" t="s">
        <v>17</v>
      </c>
      <c r="E27" s="7">
        <v>8320000190</v>
      </c>
      <c r="F27" s="7" t="s">
        <v>22</v>
      </c>
      <c r="G27" s="7" t="s">
        <v>21</v>
      </c>
      <c r="H27" s="14">
        <f>0/1000</f>
        <v>0</v>
      </c>
    </row>
    <row r="28" spans="1:8" ht="15.75" thickBot="1" x14ac:dyDescent="0.3">
      <c r="A28" s="6"/>
      <c r="B28" s="7">
        <v>850</v>
      </c>
      <c r="C28" s="7" t="s">
        <v>15</v>
      </c>
      <c r="D28" s="7" t="s">
        <v>17</v>
      </c>
      <c r="E28" s="7">
        <v>8320000190</v>
      </c>
      <c r="F28" s="7" t="s">
        <v>22</v>
      </c>
      <c r="G28" s="7" t="s">
        <v>44</v>
      </c>
      <c r="H28" s="14">
        <f>4950/1000</f>
        <v>4.95</v>
      </c>
    </row>
    <row r="29" spans="1:8" ht="15.75" thickBot="1" x14ac:dyDescent="0.3">
      <c r="A29" s="6"/>
      <c r="B29" s="7">
        <v>850</v>
      </c>
      <c r="C29" s="7" t="s">
        <v>15</v>
      </c>
      <c r="D29" s="7" t="s">
        <v>17</v>
      </c>
      <c r="E29" s="7">
        <v>8320000190</v>
      </c>
      <c r="F29" s="7">
        <v>244</v>
      </c>
      <c r="G29" s="7">
        <v>223</v>
      </c>
      <c r="H29" s="14">
        <f>(600944.71-589075.84)/1000</f>
        <v>11.868869999999996</v>
      </c>
    </row>
    <row r="30" spans="1:8" ht="15.75" thickBot="1" x14ac:dyDescent="0.3">
      <c r="A30" s="6"/>
      <c r="B30" s="7">
        <v>850</v>
      </c>
      <c r="C30" s="7" t="s">
        <v>15</v>
      </c>
      <c r="D30" s="7" t="s">
        <v>17</v>
      </c>
      <c r="E30" s="7">
        <v>8320000190</v>
      </c>
      <c r="F30" s="7">
        <v>244</v>
      </c>
      <c r="G30" s="7">
        <v>225</v>
      </c>
      <c r="H30" s="14">
        <f>(22764.52)/1000</f>
        <v>22.764520000000001</v>
      </c>
    </row>
    <row r="31" spans="1:8" ht="15.75" thickBot="1" x14ac:dyDescent="0.3">
      <c r="A31" s="6"/>
      <c r="B31" s="7">
        <v>850</v>
      </c>
      <c r="C31" s="7" t="s">
        <v>15</v>
      </c>
      <c r="D31" s="7" t="s">
        <v>17</v>
      </c>
      <c r="E31" s="7">
        <v>8320000190</v>
      </c>
      <c r="F31" s="7">
        <v>244</v>
      </c>
      <c r="G31" s="7" t="s">
        <v>23</v>
      </c>
      <c r="H31" s="14">
        <f>(12031.58-9031.58)/1000</f>
        <v>3</v>
      </c>
    </row>
    <row r="32" spans="1:8" ht="15.75" thickBot="1" x14ac:dyDescent="0.3">
      <c r="A32" s="6"/>
      <c r="B32" s="7">
        <v>850</v>
      </c>
      <c r="C32" s="7" t="s">
        <v>15</v>
      </c>
      <c r="D32" s="7" t="s">
        <v>17</v>
      </c>
      <c r="E32" s="7">
        <v>8320000190</v>
      </c>
      <c r="F32" s="7">
        <v>244</v>
      </c>
      <c r="G32" s="7" t="s">
        <v>46</v>
      </c>
      <c r="H32" s="14">
        <f>0/1000</f>
        <v>0</v>
      </c>
    </row>
    <row r="33" spans="1:8" ht="15.75" thickBot="1" x14ac:dyDescent="0.3">
      <c r="A33" s="6"/>
      <c r="B33" s="7">
        <v>850</v>
      </c>
      <c r="C33" s="7" t="s">
        <v>15</v>
      </c>
      <c r="D33" s="7" t="s">
        <v>17</v>
      </c>
      <c r="E33" s="7">
        <v>8320000190</v>
      </c>
      <c r="F33" s="7" t="s">
        <v>24</v>
      </c>
      <c r="G33" s="7" t="s">
        <v>45</v>
      </c>
      <c r="H33" s="14">
        <f>(130100-85500)/1000</f>
        <v>44.6</v>
      </c>
    </row>
    <row r="34" spans="1:8" ht="15.75" thickBot="1" x14ac:dyDescent="0.3">
      <c r="A34" s="6"/>
      <c r="B34" s="7">
        <v>850</v>
      </c>
      <c r="C34" s="7" t="s">
        <v>15</v>
      </c>
      <c r="D34" s="7" t="s">
        <v>17</v>
      </c>
      <c r="E34" s="7">
        <v>8320000190</v>
      </c>
      <c r="F34" s="7" t="s">
        <v>24</v>
      </c>
      <c r="G34" s="7" t="s">
        <v>44</v>
      </c>
      <c r="H34" s="14">
        <f>(51202-46152)/1000</f>
        <v>5.05</v>
      </c>
    </row>
    <row r="35" spans="1:8" ht="15.75" thickBot="1" x14ac:dyDescent="0.3">
      <c r="A35" s="6"/>
      <c r="B35" s="7">
        <v>850</v>
      </c>
      <c r="C35" s="7" t="s">
        <v>15</v>
      </c>
      <c r="D35" s="7" t="s">
        <v>17</v>
      </c>
      <c r="E35" s="7">
        <v>8320000190</v>
      </c>
      <c r="F35" s="7" t="s">
        <v>48</v>
      </c>
      <c r="G35" s="7" t="s">
        <v>38</v>
      </c>
      <c r="H35" s="14">
        <f>0/1000</f>
        <v>0</v>
      </c>
    </row>
    <row r="36" spans="1:8" ht="15.75" thickBot="1" x14ac:dyDescent="0.3">
      <c r="A36" s="6"/>
      <c r="B36" s="7">
        <v>850</v>
      </c>
      <c r="C36" s="7" t="s">
        <v>15</v>
      </c>
      <c r="D36" s="7" t="s">
        <v>17</v>
      </c>
      <c r="E36" s="7">
        <v>8320000190</v>
      </c>
      <c r="F36" s="7" t="s">
        <v>25</v>
      </c>
      <c r="G36" s="7" t="s">
        <v>38</v>
      </c>
      <c r="H36" s="14">
        <f>1688/1000</f>
        <v>1.6879999999999999</v>
      </c>
    </row>
    <row r="37" spans="1:8" ht="15.75" thickBot="1" x14ac:dyDescent="0.3">
      <c r="A37" s="6"/>
      <c r="B37" s="7">
        <v>850</v>
      </c>
      <c r="C37" s="7" t="s">
        <v>15</v>
      </c>
      <c r="D37" s="7" t="s">
        <v>17</v>
      </c>
      <c r="E37" s="7">
        <v>8320000190</v>
      </c>
      <c r="F37" s="7" t="s">
        <v>52</v>
      </c>
      <c r="G37" s="7" t="s">
        <v>62</v>
      </c>
      <c r="H37" s="14">
        <f>0/1000</f>
        <v>0</v>
      </c>
    </row>
    <row r="38" spans="1:8" ht="15.75" thickBot="1" x14ac:dyDescent="0.3">
      <c r="A38" s="6"/>
      <c r="B38" s="7">
        <v>850</v>
      </c>
      <c r="C38" s="7" t="s">
        <v>15</v>
      </c>
      <c r="D38" s="7" t="s">
        <v>17</v>
      </c>
      <c r="E38" s="7" t="s">
        <v>49</v>
      </c>
      <c r="F38" s="7" t="s">
        <v>50</v>
      </c>
      <c r="G38" s="7" t="s">
        <v>51</v>
      </c>
      <c r="H38" s="14">
        <f>10/1000</f>
        <v>0.01</v>
      </c>
    </row>
    <row r="39" spans="1:8" ht="15.75" thickBot="1" x14ac:dyDescent="0.3">
      <c r="A39" s="6"/>
      <c r="B39" s="7">
        <v>850</v>
      </c>
      <c r="C39" s="7" t="s">
        <v>15</v>
      </c>
      <c r="D39" s="7" t="s">
        <v>75</v>
      </c>
      <c r="E39" s="7" t="s">
        <v>69</v>
      </c>
      <c r="F39" s="7" t="s">
        <v>70</v>
      </c>
      <c r="G39" s="7" t="s">
        <v>71</v>
      </c>
      <c r="H39" s="14">
        <f>0/1000</f>
        <v>0</v>
      </c>
    </row>
    <row r="40" spans="1:8" ht="15.75" thickBot="1" x14ac:dyDescent="0.3">
      <c r="A40" s="6"/>
      <c r="B40" s="7">
        <v>850</v>
      </c>
      <c r="C40" s="7" t="s">
        <v>15</v>
      </c>
      <c r="D40" s="7" t="s">
        <v>27</v>
      </c>
      <c r="E40" s="7" t="s">
        <v>26</v>
      </c>
      <c r="F40" s="7" t="s">
        <v>24</v>
      </c>
      <c r="G40" s="7" t="s">
        <v>28</v>
      </c>
      <c r="H40" s="14">
        <f>180419/1000</f>
        <v>180.41900000000001</v>
      </c>
    </row>
    <row r="41" spans="1:8" ht="15.75" thickBot="1" x14ac:dyDescent="0.3">
      <c r="A41" s="6"/>
      <c r="B41" s="7">
        <v>850</v>
      </c>
      <c r="C41" s="7" t="s">
        <v>15</v>
      </c>
      <c r="D41" s="7" t="s">
        <v>27</v>
      </c>
      <c r="E41" s="7" t="s">
        <v>26</v>
      </c>
      <c r="F41" s="7" t="s">
        <v>24</v>
      </c>
      <c r="G41" s="7" t="s">
        <v>23</v>
      </c>
      <c r="H41" s="14">
        <f>(397620)/1000</f>
        <v>397.62</v>
      </c>
    </row>
    <row r="42" spans="1:8" ht="15.75" thickBot="1" x14ac:dyDescent="0.3">
      <c r="A42" s="6"/>
      <c r="B42" s="7">
        <v>850</v>
      </c>
      <c r="C42" s="7" t="s">
        <v>15</v>
      </c>
      <c r="D42" s="7" t="s">
        <v>27</v>
      </c>
      <c r="E42" s="7" t="s">
        <v>26</v>
      </c>
      <c r="F42" s="7" t="s">
        <v>52</v>
      </c>
      <c r="G42" s="7" t="s">
        <v>76</v>
      </c>
      <c r="H42" s="14">
        <f>0/1000</f>
        <v>0</v>
      </c>
    </row>
    <row r="43" spans="1:8" ht="15.75" thickBot="1" x14ac:dyDescent="0.3">
      <c r="A43" s="6"/>
      <c r="B43" s="7">
        <v>850</v>
      </c>
      <c r="C43" s="7" t="s">
        <v>15</v>
      </c>
      <c r="D43" s="7" t="s">
        <v>27</v>
      </c>
      <c r="E43" s="7" t="s">
        <v>26</v>
      </c>
      <c r="F43" s="7" t="s">
        <v>52</v>
      </c>
      <c r="G43" s="7" t="s">
        <v>53</v>
      </c>
      <c r="H43" s="14">
        <f>4244.28/1000</f>
        <v>4.2442799999999998</v>
      </c>
    </row>
    <row r="44" spans="1:8" ht="15.75" thickBot="1" x14ac:dyDescent="0.3">
      <c r="A44" s="6"/>
      <c r="B44" s="7">
        <v>850</v>
      </c>
      <c r="C44" s="7" t="s">
        <v>15</v>
      </c>
      <c r="D44" s="7" t="s">
        <v>27</v>
      </c>
      <c r="E44" s="7" t="s">
        <v>72</v>
      </c>
      <c r="F44" s="7" t="s">
        <v>77</v>
      </c>
      <c r="G44" s="7" t="s">
        <v>78</v>
      </c>
      <c r="H44" s="14">
        <f>13500/1000</f>
        <v>13.5</v>
      </c>
    </row>
    <row r="45" spans="1:8" ht="15.75" thickBot="1" x14ac:dyDescent="0.3">
      <c r="A45" s="6"/>
      <c r="B45" s="7">
        <v>850</v>
      </c>
      <c r="C45" s="7" t="s">
        <v>15</v>
      </c>
      <c r="D45" s="7" t="s">
        <v>27</v>
      </c>
      <c r="E45" s="7" t="s">
        <v>72</v>
      </c>
      <c r="F45" s="7" t="s">
        <v>77</v>
      </c>
      <c r="G45" s="7" t="s">
        <v>78</v>
      </c>
      <c r="H45" s="14">
        <f>13500/1000</f>
        <v>13.5</v>
      </c>
    </row>
    <row r="46" spans="1:8" ht="15.75" thickBot="1" x14ac:dyDescent="0.3">
      <c r="A46" s="6"/>
      <c r="B46" s="7">
        <v>850</v>
      </c>
      <c r="C46" s="7" t="s">
        <v>19</v>
      </c>
      <c r="D46" s="7" t="s">
        <v>20</v>
      </c>
      <c r="E46" s="7" t="s">
        <v>73</v>
      </c>
      <c r="F46" s="7">
        <v>244</v>
      </c>
      <c r="G46" s="7" t="s">
        <v>28</v>
      </c>
      <c r="H46" s="14">
        <f>3600/1000</f>
        <v>3.6</v>
      </c>
    </row>
    <row r="47" spans="1:8" ht="15.75" thickBot="1" x14ac:dyDescent="0.3">
      <c r="A47" s="6"/>
      <c r="B47" s="7">
        <v>850</v>
      </c>
      <c r="C47" s="7" t="s">
        <v>19</v>
      </c>
      <c r="D47" s="7" t="s">
        <v>20</v>
      </c>
      <c r="E47" s="7" t="s">
        <v>64</v>
      </c>
      <c r="F47" s="7">
        <v>244</v>
      </c>
      <c r="G47" s="7" t="s">
        <v>28</v>
      </c>
      <c r="H47" s="14">
        <f>(38844.5-14344.5)/1000</f>
        <v>24.5</v>
      </c>
    </row>
    <row r="48" spans="1:8" ht="15.75" thickBot="1" x14ac:dyDescent="0.3">
      <c r="A48" s="6"/>
      <c r="B48" s="7">
        <v>850</v>
      </c>
      <c r="C48" s="7" t="s">
        <v>19</v>
      </c>
      <c r="D48" s="7" t="s">
        <v>20</v>
      </c>
      <c r="E48" s="7" t="s">
        <v>63</v>
      </c>
      <c r="F48" s="7">
        <v>244</v>
      </c>
      <c r="G48" s="7" t="s">
        <v>23</v>
      </c>
      <c r="H48" s="14">
        <f>11000/1000</f>
        <v>11</v>
      </c>
    </row>
    <row r="49" spans="1:8" ht="15.75" thickBot="1" x14ac:dyDescent="0.3">
      <c r="A49" s="6"/>
      <c r="B49" s="7">
        <v>850</v>
      </c>
      <c r="C49" s="7" t="s">
        <v>19</v>
      </c>
      <c r="D49" s="7" t="s">
        <v>20</v>
      </c>
      <c r="E49" s="7" t="s">
        <v>64</v>
      </c>
      <c r="F49" s="7">
        <v>244</v>
      </c>
      <c r="G49" s="7" t="s">
        <v>46</v>
      </c>
      <c r="H49" s="14">
        <f>46400/1000</f>
        <v>46.4</v>
      </c>
    </row>
    <row r="50" spans="1:8" ht="15.75" thickBot="1" x14ac:dyDescent="0.3">
      <c r="A50" s="6"/>
      <c r="B50" s="7">
        <v>850</v>
      </c>
      <c r="C50" s="7" t="s">
        <v>19</v>
      </c>
      <c r="D50" s="7" t="s">
        <v>20</v>
      </c>
      <c r="E50" s="7" t="s">
        <v>64</v>
      </c>
      <c r="F50" s="7">
        <v>244</v>
      </c>
      <c r="G50" s="7" t="s">
        <v>81</v>
      </c>
      <c r="H50" s="14">
        <f>2289/1000</f>
        <v>2.2890000000000001</v>
      </c>
    </row>
    <row r="51" spans="1:8" ht="15.75" thickBot="1" x14ac:dyDescent="0.3">
      <c r="A51" s="6"/>
      <c r="B51" s="7">
        <v>850</v>
      </c>
      <c r="C51" s="7" t="s">
        <v>19</v>
      </c>
      <c r="D51" s="7" t="s">
        <v>20</v>
      </c>
      <c r="E51" s="7" t="s">
        <v>68</v>
      </c>
      <c r="F51" s="7">
        <v>244</v>
      </c>
      <c r="G51" s="7" t="s">
        <v>23</v>
      </c>
      <c r="H51" s="14">
        <f>(422245.9-53380.59)/1000</f>
        <v>368.86531000000008</v>
      </c>
    </row>
    <row r="52" spans="1:8" ht="15.75" thickBot="1" x14ac:dyDescent="0.3">
      <c r="A52" s="6"/>
      <c r="B52" s="7">
        <v>850</v>
      </c>
      <c r="C52" s="7" t="s">
        <v>17</v>
      </c>
      <c r="D52" s="7" t="s">
        <v>20</v>
      </c>
      <c r="E52" s="7" t="s">
        <v>39</v>
      </c>
      <c r="F52" s="7">
        <v>244</v>
      </c>
      <c r="G52" s="7">
        <v>225</v>
      </c>
      <c r="H52" s="14">
        <f>((744364.18+597379.01)-(674919.97+572775.61))/1000</f>
        <v>94.047609999999864</v>
      </c>
    </row>
    <row r="53" spans="1:8" ht="15.75" thickBot="1" x14ac:dyDescent="0.3">
      <c r="A53" s="6"/>
      <c r="B53" s="7">
        <v>850</v>
      </c>
      <c r="C53" s="7" t="s">
        <v>17</v>
      </c>
      <c r="D53" s="7" t="s">
        <v>20</v>
      </c>
      <c r="E53" s="7" t="s">
        <v>79</v>
      </c>
      <c r="F53" s="7" t="s">
        <v>50</v>
      </c>
      <c r="G53" s="7" t="s">
        <v>51</v>
      </c>
      <c r="H53" s="14">
        <f>432613.13/1000</f>
        <v>432.61313000000001</v>
      </c>
    </row>
    <row r="54" spans="1:8" ht="15.75" thickBot="1" x14ac:dyDescent="0.3">
      <c r="A54" s="6"/>
      <c r="B54" s="7">
        <v>850</v>
      </c>
      <c r="C54" s="7" t="s">
        <v>17</v>
      </c>
      <c r="D54" s="7" t="s">
        <v>41</v>
      </c>
      <c r="E54" s="7" t="s">
        <v>42</v>
      </c>
      <c r="F54" s="7" t="s">
        <v>22</v>
      </c>
      <c r="G54" s="7" t="s">
        <v>23</v>
      </c>
      <c r="H54" s="14">
        <f>(71757-47451)/1000</f>
        <v>24.306000000000001</v>
      </c>
    </row>
    <row r="55" spans="1:8" ht="15.75" thickBot="1" x14ac:dyDescent="0.3">
      <c r="A55" s="6"/>
      <c r="B55" s="7">
        <v>850</v>
      </c>
      <c r="C55" s="7" t="s">
        <v>18</v>
      </c>
      <c r="D55" s="7" t="s">
        <v>16</v>
      </c>
      <c r="E55" s="7" t="s">
        <v>79</v>
      </c>
      <c r="F55" s="7" t="s">
        <v>50</v>
      </c>
      <c r="G55" s="7" t="s">
        <v>51</v>
      </c>
      <c r="H55" s="14">
        <f>0/1000</f>
        <v>0</v>
      </c>
    </row>
    <row r="56" spans="1:8" ht="15.75" thickBot="1" x14ac:dyDescent="0.3">
      <c r="A56" s="6"/>
      <c r="B56" s="7">
        <v>850</v>
      </c>
      <c r="C56" s="7" t="s">
        <v>18</v>
      </c>
      <c r="D56" s="7" t="s">
        <v>16</v>
      </c>
      <c r="E56" s="7" t="s">
        <v>40</v>
      </c>
      <c r="F56" s="7">
        <v>244</v>
      </c>
      <c r="G56" s="7" t="s">
        <v>44</v>
      </c>
      <c r="H56" s="14">
        <f>61504/1000</f>
        <v>61.503999999999998</v>
      </c>
    </row>
    <row r="57" spans="1:8" ht="15.75" thickBot="1" x14ac:dyDescent="0.3">
      <c r="A57" s="6"/>
      <c r="B57" s="7">
        <v>850</v>
      </c>
      <c r="C57" s="7" t="s">
        <v>18</v>
      </c>
      <c r="D57" s="7" t="s">
        <v>19</v>
      </c>
      <c r="E57" s="7" t="s">
        <v>29</v>
      </c>
      <c r="F57" s="7">
        <v>244</v>
      </c>
      <c r="G57" s="7" t="s">
        <v>28</v>
      </c>
      <c r="H57" s="14">
        <f>(173894.13-94790.04)/1000</f>
        <v>79.104090000000014</v>
      </c>
    </row>
    <row r="58" spans="1:8" ht="15.75" thickBot="1" x14ac:dyDescent="0.3">
      <c r="A58" s="9"/>
      <c r="B58" s="7">
        <v>850</v>
      </c>
      <c r="C58" s="7" t="s">
        <v>18</v>
      </c>
      <c r="D58" s="7" t="s">
        <v>19</v>
      </c>
      <c r="E58" s="7" t="s">
        <v>30</v>
      </c>
      <c r="F58" s="7">
        <v>244</v>
      </c>
      <c r="G58" s="7">
        <v>225</v>
      </c>
      <c r="H58" s="14">
        <f>(1092166.73-343367.03)/1000</f>
        <v>748.79969999999992</v>
      </c>
    </row>
    <row r="59" spans="1:8" ht="15.75" thickBot="1" x14ac:dyDescent="0.3">
      <c r="A59" s="9"/>
      <c r="B59" s="7">
        <v>850</v>
      </c>
      <c r="C59" s="7" t="s">
        <v>18</v>
      </c>
      <c r="D59" s="7" t="s">
        <v>19</v>
      </c>
      <c r="E59" s="7" t="s">
        <v>74</v>
      </c>
      <c r="F59" s="7">
        <v>244</v>
      </c>
      <c r="G59" s="7">
        <v>225</v>
      </c>
      <c r="H59" s="14">
        <f>(350368.79-200000)/1000</f>
        <v>150.36878999999999</v>
      </c>
    </row>
    <row r="60" spans="1:8" ht="15.75" thickBot="1" x14ac:dyDescent="0.3">
      <c r="A60" s="9"/>
      <c r="B60" s="7">
        <v>850</v>
      </c>
      <c r="C60" s="7" t="s">
        <v>18</v>
      </c>
      <c r="D60" s="7" t="s">
        <v>19</v>
      </c>
      <c r="E60" s="7" t="s">
        <v>54</v>
      </c>
      <c r="F60" s="7">
        <v>244</v>
      </c>
      <c r="G60" s="7">
        <v>225</v>
      </c>
      <c r="H60" s="14">
        <f>(10000)/1000</f>
        <v>10</v>
      </c>
    </row>
    <row r="61" spans="1:8" ht="15.75" thickBot="1" x14ac:dyDescent="0.3">
      <c r="A61" s="9"/>
      <c r="B61" s="7">
        <v>850</v>
      </c>
      <c r="C61" s="7" t="s">
        <v>18</v>
      </c>
      <c r="D61" s="7" t="s">
        <v>19</v>
      </c>
      <c r="E61" s="7" t="s">
        <v>54</v>
      </c>
      <c r="F61" s="7">
        <v>244</v>
      </c>
      <c r="G61" s="7" t="s">
        <v>44</v>
      </c>
      <c r="H61" s="14">
        <f>13521/1000</f>
        <v>13.521000000000001</v>
      </c>
    </row>
    <row r="62" spans="1:8" ht="15.75" thickBot="1" x14ac:dyDescent="0.3">
      <c r="A62" s="9"/>
      <c r="B62" s="7">
        <v>850</v>
      </c>
      <c r="C62" s="7" t="s">
        <v>18</v>
      </c>
      <c r="D62" s="7" t="s">
        <v>19</v>
      </c>
      <c r="E62" s="7" t="s">
        <v>54</v>
      </c>
      <c r="F62" s="7" t="s">
        <v>50</v>
      </c>
      <c r="G62" s="7" t="s">
        <v>51</v>
      </c>
      <c r="H62" s="14">
        <f>94730.31/1000</f>
        <v>94.730310000000003</v>
      </c>
    </row>
    <row r="63" spans="1:8" ht="15.75" thickBot="1" x14ac:dyDescent="0.3">
      <c r="A63" s="9"/>
      <c r="B63" s="7">
        <v>850</v>
      </c>
      <c r="C63" s="7" t="s">
        <v>55</v>
      </c>
      <c r="D63" s="7" t="s">
        <v>15</v>
      </c>
      <c r="E63" s="7" t="s">
        <v>56</v>
      </c>
      <c r="F63" s="7" t="s">
        <v>24</v>
      </c>
      <c r="G63" s="7" t="s">
        <v>61</v>
      </c>
      <c r="H63" s="14">
        <f>0/1000</f>
        <v>0</v>
      </c>
    </row>
    <row r="64" spans="1:8" ht="15.75" thickBot="1" x14ac:dyDescent="0.3">
      <c r="A64" s="9"/>
      <c r="B64" s="7">
        <v>850</v>
      </c>
      <c r="C64" s="7" t="s">
        <v>55</v>
      </c>
      <c r="D64" s="7" t="s">
        <v>15</v>
      </c>
      <c r="E64" s="7" t="s">
        <v>56</v>
      </c>
      <c r="F64" s="7" t="s">
        <v>24</v>
      </c>
      <c r="G64" s="7" t="s">
        <v>28</v>
      </c>
      <c r="H64" s="14">
        <f>(279367.09-179759.86+169998)/1000</f>
        <v>269.60523000000006</v>
      </c>
    </row>
    <row r="65" spans="1:8" ht="15.75" thickBot="1" x14ac:dyDescent="0.3">
      <c r="A65" s="9"/>
      <c r="B65" s="7">
        <v>850</v>
      </c>
      <c r="C65" s="7" t="s">
        <v>55</v>
      </c>
      <c r="D65" s="7" t="s">
        <v>15</v>
      </c>
      <c r="E65" s="7" t="s">
        <v>56</v>
      </c>
      <c r="F65" s="7" t="s">
        <v>24</v>
      </c>
      <c r="G65" s="7" t="s">
        <v>57</v>
      </c>
      <c r="H65" s="14">
        <f>(63128-59676)/1000</f>
        <v>3.452</v>
      </c>
    </row>
    <row r="66" spans="1:8" ht="15.75" thickBot="1" x14ac:dyDescent="0.3">
      <c r="A66" s="6"/>
      <c r="B66" s="7">
        <v>850</v>
      </c>
      <c r="C66" s="7">
        <v>10</v>
      </c>
      <c r="D66" s="7" t="s">
        <v>15</v>
      </c>
      <c r="E66" s="7">
        <v>9990070010</v>
      </c>
      <c r="F66" s="7">
        <v>312</v>
      </c>
      <c r="G66" s="7" t="s">
        <v>47</v>
      </c>
      <c r="H66" s="14">
        <f>(239202.39-159819.9)/1000</f>
        <v>79.382490000000018</v>
      </c>
    </row>
    <row r="67" spans="1:8" ht="15.75" thickBot="1" x14ac:dyDescent="0.3">
      <c r="A67" s="6"/>
      <c r="B67" s="7" t="s">
        <v>58</v>
      </c>
      <c r="C67" s="7" t="s">
        <v>59</v>
      </c>
      <c r="D67" s="7" t="s">
        <v>19</v>
      </c>
      <c r="E67" s="7" t="s">
        <v>60</v>
      </c>
      <c r="F67" s="7" t="s">
        <v>50</v>
      </c>
      <c r="G67" s="7" t="s">
        <v>51</v>
      </c>
      <c r="H67" s="14">
        <f>0/1000</f>
        <v>0</v>
      </c>
    </row>
    <row r="68" spans="1:8" ht="15.75" thickBot="1" x14ac:dyDescent="0.3">
      <c r="A68" s="6"/>
      <c r="B68" s="7" t="s">
        <v>31</v>
      </c>
      <c r="C68" s="7" t="s">
        <v>16</v>
      </c>
      <c r="D68" s="7" t="s">
        <v>19</v>
      </c>
      <c r="E68" s="7" t="s">
        <v>32</v>
      </c>
      <c r="F68" s="7" t="s">
        <v>33</v>
      </c>
      <c r="G68" s="7" t="s">
        <v>34</v>
      </c>
      <c r="H68" s="14">
        <f>(124099.94-86401.79)/1000</f>
        <v>37.698150000000005</v>
      </c>
    </row>
    <row r="69" spans="1:8" ht="15.75" thickBot="1" x14ac:dyDescent="0.3">
      <c r="A69" s="6"/>
      <c r="B69" s="7" t="s">
        <v>31</v>
      </c>
      <c r="C69" s="7" t="s">
        <v>16</v>
      </c>
      <c r="D69" s="7" t="s">
        <v>19</v>
      </c>
      <c r="E69" s="7" t="s">
        <v>32</v>
      </c>
      <c r="F69" s="7" t="s">
        <v>36</v>
      </c>
      <c r="G69" s="7" t="s">
        <v>35</v>
      </c>
      <c r="H69" s="14">
        <f>(36270.18-24885.33)/1000</f>
        <v>11.384849999999998</v>
      </c>
    </row>
    <row r="70" spans="1:8" ht="15.75" thickBot="1" x14ac:dyDescent="0.3">
      <c r="A70" s="6" t="s">
        <v>12</v>
      </c>
      <c r="B70" s="8"/>
      <c r="C70" s="8"/>
      <c r="D70" s="8"/>
      <c r="E70" s="8"/>
      <c r="F70" s="8"/>
      <c r="G70" s="8"/>
      <c r="H70" s="15">
        <f>SUM(H15:H69)</f>
        <v>5498.1318300000003</v>
      </c>
    </row>
    <row r="71" spans="1:8" x14ac:dyDescent="0.25">
      <c r="A71" s="10"/>
      <c r="B71" s="11"/>
      <c r="C71" s="11"/>
      <c r="D71" s="11"/>
      <c r="E71" s="11"/>
      <c r="F71" s="11"/>
      <c r="G71" s="11"/>
      <c r="H71" s="11"/>
    </row>
    <row r="72" spans="1:8" x14ac:dyDescent="0.25">
      <c r="A72" s="16"/>
      <c r="B72" s="17"/>
      <c r="C72" s="17"/>
      <c r="D72" s="17"/>
      <c r="E72" s="17"/>
      <c r="F72" s="17"/>
      <c r="G72" s="17"/>
      <c r="H72" s="17"/>
    </row>
    <row r="73" spans="1:8" x14ac:dyDescent="0.25">
      <c r="A73" s="12"/>
      <c r="B73" s="11"/>
      <c r="C73" s="11"/>
      <c r="D73" s="11"/>
      <c r="E73" s="11"/>
      <c r="F73" s="11"/>
      <c r="G73" s="11"/>
      <c r="H73" s="11"/>
    </row>
    <row r="74" spans="1:8" x14ac:dyDescent="0.25">
      <c r="A74" s="13"/>
      <c r="B74" s="11"/>
      <c r="C74" s="11"/>
      <c r="D74" s="11"/>
      <c r="E74" s="11"/>
      <c r="F74" s="11"/>
      <c r="G74" s="11"/>
      <c r="H74" s="11"/>
    </row>
    <row r="75" spans="1:8" x14ac:dyDescent="0.25">
      <c r="A75" s="12" t="s">
        <v>13</v>
      </c>
      <c r="B75" s="11"/>
      <c r="C75" s="11"/>
      <c r="D75" s="11"/>
      <c r="E75" s="11"/>
      <c r="F75" s="11"/>
      <c r="G75" s="11"/>
      <c r="H75" s="11"/>
    </row>
  </sheetData>
  <mergeCells count="18">
    <mergeCell ref="E1:H1"/>
    <mergeCell ref="H12:H13"/>
    <mergeCell ref="D12:D13"/>
    <mergeCell ref="E3:H3"/>
    <mergeCell ref="E4:H4"/>
    <mergeCell ref="E5:H5"/>
    <mergeCell ref="E12:E13"/>
    <mergeCell ref="F12:F13"/>
    <mergeCell ref="G12:G13"/>
    <mergeCell ref="A72:H72"/>
    <mergeCell ref="E2:H2"/>
    <mergeCell ref="A7:H7"/>
    <mergeCell ref="A8:H8"/>
    <mergeCell ref="A9:H9"/>
    <mergeCell ref="A11:H11"/>
    <mergeCell ref="A12:A13"/>
    <mergeCell ref="B12:B13"/>
    <mergeCell ref="C12:C13"/>
  </mergeCells>
  <pageMargins left="0.51181102362204722" right="0" top="0.55118110236220474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2020-10-05T10:57:52Z</dcterms:modified>
</cp:coreProperties>
</file>